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Воробьев</author>
  </authors>
  <commentList>
    <comment ref="D10" authorId="0">
      <text>
        <r>
          <rPr>
            <b/>
            <sz val="8"/>
            <rFont val="Tahoma"/>
            <family val="0"/>
          </rPr>
          <t>Назначаем
по ГОСТ 20889-8О
п.2.2, п.2.3
                d1,мм
Z    -        63 (50)
А    -        90 (75)
В    -      125
С    -      200
D    -      315
Е     -      500
ЕО  -      800
  Номинальные расчетные
диаметры шкивов  должны
соответствовать указанному
ряду: 50; (53); 56; (60); 63;
(67); 71; (75); 80; (85); 90;
(95); 100; (106); 112; (118);
125; (132); 140; (150); 160;
(170); 180; (190); 200; (212);
224; (236); 250; (265); 280;
(300); 315; (335); 355; (375);
400; (425); 450; 475; 500;
(530); 560; (600); (620), 630;
(670); 710; (750); 800; (850);
900; (950); 1000; (1060); 1120;
(1180); 1250; (1320); 1400;
(1500); 1600; (1700); 1800;
(1900) 2000; (2120); 2240;
(2360); 2500; (2650); (2800);
(3000); (3150); (3550); (3750);
(4000) мм.
  Примечание. Размеры,
указанные в скобках,
применяются в технически
обоснованных случаях.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Выбираем
по ГОСТ 1284.3-96
п.3.1 (рис.1)
</t>
        </r>
      </text>
    </comment>
    <comment ref="D13" authorId="0">
      <text>
        <r>
          <rPr>
            <b/>
            <sz val="8"/>
            <rFont val="Tahoma"/>
            <family val="0"/>
          </rPr>
          <t>Назначаем
по ГОСТ 20889-8О
п.2.2
  Номинальные расчетные
диаметры шкивов  должны
соответствовать указанному
ряду: 50; (53); 56; (60); 63;
(67); 71; (75); 80; (85); 90;
(95); 100; (106); 112; (118);
125; (132); 140; (150); 160;
(170); 180; (190); 200; (212);
224; (236); 250; (265); 280;
(300); 315; (335); 355; (375);
400; (425); 450; 475; 500;
(530); 560; (600); (620), 630;
(670); 710; (750); 800; (850);
900; (950); 1000; (1060); 1120;
(1180); 1250; (1320); 1400;
(1500); 1600; (1700); 1800;
(1900) 2000; (2120); 2240;
(2360); 2500; (2650); (2800);
(3000); (3150); (3550); (3750);
(4000) мм.
  Примечание. Размеры,
указанные в скобках,
применяются в технически
обоснованных случаях.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delta не должна
превышать </t>
        </r>
        <r>
          <rPr>
            <b/>
            <sz val="8"/>
            <rFont val="Arial"/>
            <family val="2"/>
          </rPr>
          <t>±</t>
        </r>
        <r>
          <rPr>
            <b/>
            <sz val="8"/>
            <rFont val="Tahoma"/>
            <family val="0"/>
          </rPr>
          <t>3%</t>
        </r>
      </text>
    </comment>
    <comment ref="D4" authorId="0">
      <text>
        <r>
          <rPr>
            <b/>
            <sz val="8"/>
            <rFont val="Tahoma"/>
            <family val="0"/>
          </rPr>
          <t>Исходные данные</t>
        </r>
      </text>
    </comment>
    <comment ref="D5" authorId="0">
      <text>
        <r>
          <rPr>
            <b/>
            <sz val="8"/>
            <rFont val="Tahoma"/>
            <family val="0"/>
          </rPr>
          <t>Исходные данные</t>
        </r>
      </text>
    </comment>
    <comment ref="D3" authorId="0">
      <text>
        <r>
          <rPr>
            <b/>
            <sz val="8"/>
            <rFont val="Tahoma"/>
            <family val="0"/>
          </rPr>
          <t>Исходные данные</t>
        </r>
      </text>
    </comment>
    <comment ref="D21" authorId="0">
      <text>
        <r>
          <rPr>
            <b/>
            <sz val="8"/>
            <rFont val="Tahoma"/>
            <family val="0"/>
          </rPr>
          <t>Назначаем из
условия:
a min&lt;a&lt;a max</t>
        </r>
      </text>
    </comment>
    <comment ref="D12" authorId="0">
      <text>
        <r>
          <rPr>
            <b/>
            <sz val="8"/>
            <rFont val="Tahoma"/>
            <family val="0"/>
          </rPr>
          <t>d2'=d1*u'</t>
        </r>
      </text>
    </comment>
    <comment ref="D14" authorId="0">
      <text>
        <r>
          <rPr>
            <b/>
            <sz val="8"/>
            <rFont val="Tahoma"/>
            <family val="0"/>
          </rPr>
          <t>u=d2/d1</t>
        </r>
      </text>
    </comment>
    <comment ref="D19" authorId="0">
      <text>
        <r>
          <rPr>
            <b/>
            <sz val="8"/>
            <rFont val="Tahoma"/>
            <family val="0"/>
          </rPr>
          <t>a min=0,7*(d1+d2)</t>
        </r>
      </text>
    </comment>
    <comment ref="D20" authorId="0">
      <text>
        <r>
          <rPr>
            <b/>
            <sz val="8"/>
            <rFont val="Tahoma"/>
            <family val="0"/>
          </rPr>
          <t>a max=2*(d1+d2)</t>
        </r>
      </text>
    </comment>
    <comment ref="D22" authorId="0">
      <text>
        <r>
          <rPr>
            <b/>
            <sz val="8"/>
            <rFont val="Tahoma"/>
            <family val="0"/>
          </rPr>
          <t>Lp'=2*a'+(</t>
        </r>
        <r>
          <rPr>
            <b/>
            <sz val="8"/>
            <rFont val="Arial Cyr"/>
            <family val="0"/>
          </rPr>
          <t>π</t>
        </r>
        <r>
          <rPr>
            <b/>
            <sz val="8"/>
            <rFont val="Tahoma"/>
            <family val="0"/>
          </rPr>
          <t>/2)*(d1+d2)+
((d2-d1)^2)/(4*a')</t>
        </r>
      </text>
    </comment>
    <comment ref="D23" authorId="0">
      <text>
        <r>
          <rPr>
            <b/>
            <sz val="8"/>
            <rFont val="Tahoma"/>
            <family val="0"/>
          </rPr>
          <t>Назначаем
по ГОСТ 1284.1-89
п.1.1 (таблица2)</t>
        </r>
      </text>
    </comment>
    <comment ref="D7" authorId="0">
      <text>
        <r>
          <rPr>
            <b/>
            <sz val="8"/>
            <rFont val="Tahoma"/>
            <family val="0"/>
          </rPr>
          <t>Назначаем
по ГОСТ 1284.3-96
п.3.2 (таблица1 и
таблица2)
1,0&lt;Cp&lt;2,0</t>
        </r>
      </text>
    </comment>
    <comment ref="D8" authorId="0">
      <text>
        <r>
          <rPr>
            <b/>
            <sz val="8"/>
            <rFont val="Tahoma"/>
            <family val="0"/>
          </rPr>
          <t>P=P1*Cp</t>
        </r>
      </text>
    </comment>
    <comment ref="D24" authorId="0">
      <text>
        <r>
          <rPr>
            <b/>
            <sz val="8"/>
            <rFont val="Tahoma"/>
            <family val="0"/>
          </rPr>
          <t>a=0,25*(Lp-(</t>
        </r>
        <r>
          <rPr>
            <b/>
            <sz val="8"/>
            <rFont val="Arial Cyr"/>
            <family val="0"/>
          </rPr>
          <t>π</t>
        </r>
        <r>
          <rPr>
            <b/>
            <sz val="8"/>
            <rFont val="Tahoma"/>
            <family val="0"/>
          </rPr>
          <t>/2)*(d1+d2)+
((Lp-(π/2)*(d1+d2))^2-
8*((d2-d1)/2)^2)^0,5)</t>
        </r>
      </text>
    </comment>
    <comment ref="D26" authorId="0">
      <text>
        <r>
          <rPr>
            <b/>
            <sz val="8"/>
            <rFont val="Tahoma"/>
            <family val="0"/>
          </rPr>
          <t>Определяем
по ГОСТ 1284.3-96
п.3.5.1 (таблицы
5-17)</t>
        </r>
      </text>
    </comment>
    <comment ref="D27" authorId="0">
      <text>
        <r>
          <rPr>
            <b/>
            <sz val="8"/>
            <rFont val="Tahoma"/>
            <family val="0"/>
          </rPr>
          <t>Определяем
по ГОСТ 1284.3-96
п.3.5.1 (таблица18)
0,69&lt;CA&lt;1,08</t>
        </r>
      </text>
    </comment>
    <comment ref="D25" authorId="0">
      <text>
        <r>
          <rPr>
            <b/>
            <sz val="8"/>
            <rFont val="Tahoma"/>
            <family val="0"/>
          </rPr>
          <t>A=2*arccos((d2-d1)/(2*a))</t>
        </r>
      </text>
    </comment>
    <comment ref="D28" authorId="0">
      <text>
        <r>
          <rPr>
            <b/>
            <sz val="8"/>
            <rFont val="Tahoma"/>
            <family val="0"/>
          </rPr>
          <t>Определяем
по ГОСТ 1284.3-96
п.3.5.1 (таблица19)
0,49&lt;CL&lt;1,27</t>
        </r>
      </text>
    </comment>
    <comment ref="D29" authorId="0">
      <text>
        <r>
          <rPr>
            <b/>
            <sz val="8"/>
            <rFont val="Tahoma"/>
            <family val="0"/>
          </rPr>
          <t>Определяем
по ГОСТ 1284.3-96
п.3.5.1 (таблица20)
0,75&lt;CK&lt;0,85</t>
        </r>
      </text>
    </comment>
    <comment ref="D2" authorId="0">
      <text>
        <r>
          <rPr>
            <b/>
            <sz val="8"/>
            <rFont val="Tahoma"/>
            <family val="0"/>
          </rPr>
          <t>Исходные данные
КПД ременной
передачи и двух
пар подшипников</t>
        </r>
      </text>
    </comment>
    <comment ref="D6" authorId="0">
      <text>
        <r>
          <rPr>
            <b/>
            <sz val="8"/>
            <rFont val="Tahoma"/>
            <family val="0"/>
          </rPr>
          <t>T1=30000*P1/(</t>
        </r>
        <r>
          <rPr>
            <b/>
            <sz val="8"/>
            <rFont val="Arial Cyr"/>
            <family val="0"/>
          </rPr>
          <t>π*</t>
        </r>
        <r>
          <rPr>
            <b/>
            <sz val="8"/>
            <rFont val="Tahoma"/>
            <family val="0"/>
          </rPr>
          <t>n1)</t>
        </r>
      </text>
    </comment>
    <comment ref="D16" authorId="0">
      <text>
        <r>
          <rPr>
            <b/>
            <sz val="8"/>
            <rFont val="Tahoma"/>
            <family val="0"/>
          </rPr>
          <t>n2=n1/u</t>
        </r>
      </text>
    </comment>
    <comment ref="D17" authorId="0">
      <text>
        <r>
          <rPr>
            <b/>
            <sz val="8"/>
            <rFont val="Tahoma"/>
            <family val="0"/>
          </rPr>
          <t>P2=P1*КПД</t>
        </r>
      </text>
    </comment>
    <comment ref="D18" authorId="0">
      <text>
        <r>
          <rPr>
            <b/>
            <sz val="8"/>
            <rFont val="Tahoma"/>
            <family val="0"/>
          </rPr>
          <t>T1=30000*P2/(</t>
        </r>
        <r>
          <rPr>
            <b/>
            <sz val="8"/>
            <rFont val="Arial Cyr"/>
            <family val="0"/>
          </rPr>
          <t>π*</t>
        </r>
        <r>
          <rPr>
            <b/>
            <sz val="8"/>
            <rFont val="Tahoma"/>
            <family val="0"/>
          </rPr>
          <t>n2)</t>
        </r>
      </text>
    </comment>
    <comment ref="D11" authorId="0">
      <text>
        <r>
          <rPr>
            <b/>
            <sz val="8"/>
            <rFont val="Tahoma"/>
            <family val="0"/>
          </rPr>
          <t>v=</t>
        </r>
        <r>
          <rPr>
            <b/>
            <sz val="8"/>
            <rFont val="Arial Cyr"/>
            <family val="0"/>
          </rPr>
          <t>π</t>
        </r>
        <r>
          <rPr>
            <b/>
            <sz val="8"/>
            <rFont val="Tahoma"/>
            <family val="0"/>
          </rPr>
          <t>*d1*n1/60000
v должна быть меньше 30 м/с</t>
        </r>
      </text>
    </comment>
    <comment ref="D30" authorId="0">
      <text>
        <r>
          <rPr>
            <b/>
            <sz val="8"/>
            <rFont val="Tahoma"/>
            <family val="0"/>
          </rPr>
          <t>K'=P/(P0*CA*CL*CK)</t>
        </r>
      </text>
    </comment>
    <comment ref="D31" authorId="0">
      <text>
        <r>
          <rPr>
            <b/>
            <sz val="8"/>
            <rFont val="Tahoma"/>
            <family val="0"/>
          </rPr>
          <t>Округляем K' до
большего целого</t>
        </r>
      </text>
    </comment>
  </commentList>
</comments>
</file>

<file path=xl/sharedStrings.xml><?xml version="1.0" encoding="utf-8"?>
<sst xmlns="http://schemas.openxmlformats.org/spreadsheetml/2006/main" count="90" uniqueCount="70">
  <si>
    <t>-</t>
  </si>
  <si>
    <t>a=</t>
  </si>
  <si>
    <t>Коэффициент полезного действия передачи</t>
  </si>
  <si>
    <t>КПД=</t>
  </si>
  <si>
    <t>K=</t>
  </si>
  <si>
    <t>Р1=</t>
  </si>
  <si>
    <t>n1=</t>
  </si>
  <si>
    <t>об/мин</t>
  </si>
  <si>
    <t>T1=</t>
  </si>
  <si>
    <t>н*м</t>
  </si>
  <si>
    <t>Р2=</t>
  </si>
  <si>
    <t>n2=</t>
  </si>
  <si>
    <t>T2=</t>
  </si>
  <si>
    <t>мм</t>
  </si>
  <si>
    <t>шт</t>
  </si>
  <si>
    <t>u=</t>
  </si>
  <si>
    <t>Отклонение передаточного числа от предварительного</t>
  </si>
  <si>
    <t>delta=</t>
  </si>
  <si>
    <t>%</t>
  </si>
  <si>
    <t>d1=</t>
  </si>
  <si>
    <t>Частота вращения вала малого шкива</t>
  </si>
  <si>
    <t>Линейная скорость ремня</t>
  </si>
  <si>
    <t>v=</t>
  </si>
  <si>
    <t>м/с</t>
  </si>
  <si>
    <t xml:space="preserve">Типоразмер сечения ремня </t>
  </si>
  <si>
    <t>КВт</t>
  </si>
  <si>
    <t>C(В)</t>
  </si>
  <si>
    <t>Расчетный диаметр малого шкива</t>
  </si>
  <si>
    <t>Расчетный диаметр большого шкива</t>
  </si>
  <si>
    <t>d2=</t>
  </si>
  <si>
    <t>Расчетный диаметр большого шкива (предварительно)</t>
  </si>
  <si>
    <t>Передаточное число передачи  (предварительно)</t>
  </si>
  <si>
    <t>Передаточное число передачи</t>
  </si>
  <si>
    <t>d2'=</t>
  </si>
  <si>
    <t>u'=</t>
  </si>
  <si>
    <t>Минимальное межцентровое расстояние передачи</t>
  </si>
  <si>
    <t>Максимальное межцентровое расстояние передачи</t>
  </si>
  <si>
    <t>a min=</t>
  </si>
  <si>
    <t>a max=</t>
  </si>
  <si>
    <t>Межцентровое расстояние передачи</t>
  </si>
  <si>
    <t>Межцентровое расстояние передачи (предварительно)</t>
  </si>
  <si>
    <t>a'=</t>
  </si>
  <si>
    <t>Расчетная длина ремня</t>
  </si>
  <si>
    <t>Lp=</t>
  </si>
  <si>
    <t>Расчетная длина ремня (предварительно)</t>
  </si>
  <si>
    <t>Lp'=</t>
  </si>
  <si>
    <t>Коэффициент динамичности нагрузки и режима работы</t>
  </si>
  <si>
    <t>Cp=</t>
  </si>
  <si>
    <t>Номинальная мощность привода</t>
  </si>
  <si>
    <t>Расчетная мощность привода</t>
  </si>
  <si>
    <t>Р=</t>
  </si>
  <si>
    <t>Номинальная мощность, передаваемая одним ремнем</t>
  </si>
  <si>
    <t>Р0=</t>
  </si>
  <si>
    <t>Частота вращения вала большого шкива</t>
  </si>
  <si>
    <t>Коэффициент угла обхвата</t>
  </si>
  <si>
    <t>Коэффициент длины ремня</t>
  </si>
  <si>
    <t>Коэффициент числа ремней в передаче</t>
  </si>
  <si>
    <t>CL=</t>
  </si>
  <si>
    <t>CK=</t>
  </si>
  <si>
    <t>CA=</t>
  </si>
  <si>
    <t>Угол обхвата ремнем малого шкива</t>
  </si>
  <si>
    <t>A=</t>
  </si>
  <si>
    <t xml:space="preserve">градусы </t>
  </si>
  <si>
    <t>Вращательный момент на валу малого шкива</t>
  </si>
  <si>
    <t>Мощность на валу большого шкива</t>
  </si>
  <si>
    <t>Вращательный момент на валу большого шкива</t>
  </si>
  <si>
    <t>Число ремней в приводе</t>
  </si>
  <si>
    <t>K'=</t>
  </si>
  <si>
    <t>Расчетное необходимое число ремней в приводе</t>
  </si>
  <si>
    <t>Проектировочный расчет
клиноременной передачи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</si>
</sst>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dd/mm/yyyy"/>
    <numFmt numFmtId="184" formatCode="0.00000"/>
    <numFmt numFmtId="185" formatCode="0.000000"/>
    <numFmt numFmtId="186" formatCode="0.000%"/>
    <numFmt numFmtId="187" formatCode="#,##0.000"/>
  </numFmts>
  <fonts count="14">
    <font>
      <sz val="10"/>
      <name val="Arial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 Black"/>
      <family val="2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6"/>
      <color indexed="20"/>
      <name val="Arial Cyr"/>
      <family val="2"/>
    </font>
    <font>
      <b/>
      <sz val="16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7" applyFont="1" applyAlignment="1" applyProtection="1">
      <alignment horizontal="left"/>
      <protection/>
    </xf>
    <xf numFmtId="0" fontId="1" fillId="0" borderId="0" xfId="17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3" fillId="0" borderId="2" xfId="17" applyFont="1" applyBorder="1" applyAlignment="1">
      <alignment horizontal="center"/>
      <protection/>
    </xf>
    <xf numFmtId="180" fontId="6" fillId="2" borderId="2" xfId="17" applyNumberFormat="1" applyFont="1" applyFill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1" fontId="6" fillId="3" borderId="2" xfId="17" applyNumberFormat="1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1" fontId="7" fillId="4" borderId="2" xfId="17" applyNumberFormat="1" applyFont="1" applyFill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5" xfId="17" applyFont="1" applyBorder="1">
      <alignment/>
      <protection/>
    </xf>
    <xf numFmtId="0" fontId="7" fillId="0" borderId="5" xfId="17" applyFont="1" applyBorder="1" applyAlignment="1">
      <alignment horizontal="center"/>
      <protection/>
    </xf>
    <xf numFmtId="1" fontId="7" fillId="4" borderId="5" xfId="17" applyNumberFormat="1" applyFont="1" applyFill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7" fillId="0" borderId="3" xfId="17" applyFont="1" applyBorder="1" applyAlignment="1" applyProtection="1">
      <alignment horizontal="center"/>
      <protection/>
    </xf>
    <xf numFmtId="0" fontId="7" fillId="0" borderId="6" xfId="17" applyFont="1" applyBorder="1" applyAlignment="1" applyProtection="1">
      <alignment horizontal="center"/>
      <protection/>
    </xf>
    <xf numFmtId="0" fontId="8" fillId="0" borderId="7" xfId="17" applyFont="1" applyBorder="1" applyAlignment="1">
      <alignment horizontal="center"/>
      <protection/>
    </xf>
    <xf numFmtId="0" fontId="8" fillId="0" borderId="8" xfId="17" applyFont="1" applyBorder="1" applyProtection="1">
      <alignment/>
      <protection/>
    </xf>
    <xf numFmtId="0" fontId="8" fillId="0" borderId="8" xfId="17" applyFont="1" applyBorder="1" applyAlignment="1" applyProtection="1">
      <alignment horizontal="center"/>
      <protection/>
    </xf>
    <xf numFmtId="0" fontId="8" fillId="0" borderId="9" xfId="17" applyFont="1" applyBorder="1" applyAlignment="1" applyProtection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5" xfId="17" applyFont="1" applyBorder="1" applyAlignment="1" applyProtection="1">
      <alignment horizontal="center"/>
      <protection/>
    </xf>
    <xf numFmtId="0" fontId="8" fillId="0" borderId="6" xfId="17" applyFont="1" applyBorder="1" applyAlignment="1" applyProtection="1">
      <alignment horizontal="center"/>
      <protection/>
    </xf>
    <xf numFmtId="180" fontId="8" fillId="4" borderId="8" xfId="17" applyNumberFormat="1" applyFont="1" applyFill="1" applyBorder="1" applyAlignment="1" applyProtection="1">
      <alignment horizontal="center"/>
      <protection/>
    </xf>
    <xf numFmtId="1" fontId="8" fillId="3" borderId="5" xfId="17" applyNumberFormat="1" applyFont="1" applyFill="1" applyBorder="1" applyAlignment="1" applyProtection="1">
      <alignment horizontal="center"/>
      <protection/>
    </xf>
    <xf numFmtId="0" fontId="8" fillId="0" borderId="6" xfId="17" applyFont="1" applyBorder="1" applyAlignment="1">
      <alignment horizontal="center"/>
      <protection/>
    </xf>
    <xf numFmtId="1" fontId="8" fillId="3" borderId="8" xfId="17" applyNumberFormat="1" applyFont="1" applyFill="1" applyBorder="1" applyAlignment="1" applyProtection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>
      <alignment/>
      <protection/>
    </xf>
    <xf numFmtId="0" fontId="8" fillId="0" borderId="2" xfId="17" applyFont="1" applyBorder="1" applyAlignment="1">
      <alignment horizontal="center"/>
      <protection/>
    </xf>
    <xf numFmtId="180" fontId="8" fillId="4" borderId="2" xfId="17" applyNumberFormat="1" applyFont="1" applyFill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7" fillId="0" borderId="8" xfId="17" applyFont="1" applyBorder="1">
      <alignment/>
      <protection/>
    </xf>
    <xf numFmtId="0" fontId="7" fillId="0" borderId="8" xfId="17" applyFont="1" applyBorder="1" applyAlignment="1">
      <alignment horizontal="center"/>
      <protection/>
    </xf>
    <xf numFmtId="2" fontId="7" fillId="4" borderId="8" xfId="17" applyNumberFormat="1" applyFont="1" applyFill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5" xfId="17" applyFont="1" applyBorder="1" applyAlignment="1">
      <alignment horizontal="center"/>
      <protection/>
    </xf>
    <xf numFmtId="0" fontId="8" fillId="0" borderId="8" xfId="17" applyFont="1" applyBorder="1">
      <alignment/>
      <protection/>
    </xf>
    <xf numFmtId="0" fontId="6" fillId="0" borderId="10" xfId="17" applyFont="1" applyBorder="1" applyAlignment="1">
      <alignment horizontal="center"/>
      <protection/>
    </xf>
    <xf numFmtId="0" fontId="6" fillId="0" borderId="11" xfId="17" applyFont="1" applyBorder="1">
      <alignment/>
      <protection/>
    </xf>
    <xf numFmtId="0" fontId="6" fillId="0" borderId="11" xfId="17" applyFont="1" applyBorder="1" applyAlignment="1">
      <alignment horizontal="center"/>
      <protection/>
    </xf>
    <xf numFmtId="180" fontId="6" fillId="3" borderId="11" xfId="17" applyNumberFormat="1" applyFont="1" applyFill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8" fillId="0" borderId="2" xfId="17" applyFont="1" applyFill="1" applyBorder="1">
      <alignment/>
      <protection/>
    </xf>
    <xf numFmtId="0" fontId="7" fillId="0" borderId="11" xfId="17" applyFont="1" applyBorder="1">
      <alignment/>
      <protection/>
    </xf>
    <xf numFmtId="0" fontId="7" fillId="0" borderId="12" xfId="17" applyFont="1" applyBorder="1" applyAlignment="1">
      <alignment horizontal="center"/>
      <protection/>
    </xf>
    <xf numFmtId="0" fontId="7" fillId="0" borderId="13" xfId="17" applyFont="1" applyBorder="1" applyAlignment="1" applyProtection="1">
      <alignment horizontal="center"/>
      <protection/>
    </xf>
    <xf numFmtId="0" fontId="7" fillId="0" borderId="10" xfId="17" applyFont="1" applyBorder="1" applyAlignment="1">
      <alignment horizontal="center"/>
      <protection/>
    </xf>
    <xf numFmtId="187" fontId="6" fillId="3" borderId="5" xfId="17" applyNumberFormat="1" applyFont="1" applyFill="1" applyBorder="1" applyAlignment="1">
      <alignment horizontal="center"/>
      <protection/>
    </xf>
    <xf numFmtId="1" fontId="7" fillId="3" borderId="5" xfId="17" applyNumberFormat="1" applyFont="1" applyFill="1" applyBorder="1" applyAlignment="1">
      <alignment horizontal="center"/>
      <protection/>
    </xf>
    <xf numFmtId="1" fontId="8" fillId="3" borderId="5" xfId="17" applyNumberFormat="1" applyFont="1" applyFill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8" fillId="0" borderId="14" xfId="17" applyFont="1" applyBorder="1">
      <alignment/>
      <protection/>
    </xf>
    <xf numFmtId="0" fontId="7" fillId="0" borderId="15" xfId="17" applyFont="1" applyBorder="1">
      <alignment/>
      <protection/>
    </xf>
    <xf numFmtId="0" fontId="7" fillId="0" borderId="15" xfId="17" applyFont="1" applyBorder="1" applyAlignment="1" applyProtection="1">
      <alignment horizontal="center"/>
      <protection/>
    </xf>
    <xf numFmtId="0" fontId="8" fillId="0" borderId="16" xfId="17" applyFont="1" applyBorder="1" applyAlignment="1">
      <alignment horizontal="center"/>
      <protection/>
    </xf>
    <xf numFmtId="0" fontId="8" fillId="0" borderId="17" xfId="17" applyFont="1" applyBorder="1" applyAlignment="1">
      <alignment horizontal="center"/>
      <protection/>
    </xf>
    <xf numFmtId="187" fontId="8" fillId="4" borderId="14" xfId="17" applyNumberFormat="1" applyFont="1" applyFill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181" fontId="7" fillId="3" borderId="11" xfId="17" applyNumberFormat="1" applyFont="1" applyFill="1" applyBorder="1" applyAlignment="1">
      <alignment horizontal="center"/>
      <protection/>
    </xf>
    <xf numFmtId="0" fontId="7" fillId="0" borderId="18" xfId="17" applyFont="1" applyBorder="1" applyAlignment="1">
      <alignment horizontal="center"/>
      <protection/>
    </xf>
    <xf numFmtId="1" fontId="7" fillId="4" borderId="15" xfId="17" applyNumberFormat="1" applyFont="1" applyFill="1" applyBorder="1" applyAlignment="1" applyProtection="1">
      <alignment horizontal="center"/>
      <protection/>
    </xf>
    <xf numFmtId="181" fontId="7" fillId="4" borderId="8" xfId="17" applyNumberFormat="1" applyFont="1" applyFill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187" fontId="8" fillId="3" borderId="5" xfId="17" applyNumberFormat="1" applyFont="1" applyFill="1" applyBorder="1" applyAlignment="1">
      <alignment horizontal="center"/>
      <protection/>
    </xf>
    <xf numFmtId="1" fontId="8" fillId="4" borderId="2" xfId="17" applyNumberFormat="1" applyFont="1" applyFill="1" applyBorder="1" applyAlignment="1">
      <alignment horizontal="center"/>
      <protection/>
    </xf>
    <xf numFmtId="187" fontId="8" fillId="4" borderId="5" xfId="17" applyNumberFormat="1" applyFont="1" applyFill="1" applyBorder="1" applyAlignment="1">
      <alignment horizontal="center"/>
      <protection/>
    </xf>
    <xf numFmtId="1" fontId="8" fillId="4" borderId="14" xfId="17" applyNumberFormat="1" applyFont="1" applyFill="1" applyBorder="1" applyAlignment="1">
      <alignment horizontal="center"/>
      <protection/>
    </xf>
    <xf numFmtId="0" fontId="8" fillId="0" borderId="17" xfId="17" applyFont="1" applyBorder="1" applyAlignment="1" applyProtection="1">
      <alignment horizontal="center"/>
      <protection/>
    </xf>
    <xf numFmtId="0" fontId="2" fillId="0" borderId="5" xfId="17" applyFont="1" applyBorder="1" applyAlignment="1">
      <alignment horizontal="center"/>
      <protection/>
    </xf>
    <xf numFmtId="180" fontId="7" fillId="3" borderId="5" xfId="17" applyNumberFormat="1" applyFont="1" applyFill="1" applyBorder="1" applyAlignment="1">
      <alignment horizontal="center"/>
      <protection/>
    </xf>
    <xf numFmtId="180" fontId="7" fillId="4" borderId="5" xfId="17" applyNumberFormat="1" applyFont="1" applyFill="1" applyBorder="1" applyAlignment="1">
      <alignment horizontal="center"/>
      <protection/>
    </xf>
    <xf numFmtId="0" fontId="2" fillId="0" borderId="8" xfId="17" applyFont="1" applyBorder="1" applyAlignment="1">
      <alignment horizontal="center"/>
      <protection/>
    </xf>
    <xf numFmtId="0" fontId="7" fillId="0" borderId="0" xfId="17" applyFont="1" applyFill="1" applyBorder="1" applyAlignment="1">
      <alignment horizontal="center"/>
      <protection/>
    </xf>
    <xf numFmtId="0" fontId="7" fillId="0" borderId="0" xfId="17" applyFont="1" applyFill="1" applyBorder="1">
      <alignment/>
      <protection/>
    </xf>
    <xf numFmtId="1" fontId="7" fillId="0" borderId="0" xfId="17" applyNumberFormat="1" applyFont="1" applyFill="1" applyBorder="1" applyAlignment="1">
      <alignment horizontal="center"/>
      <protection/>
    </xf>
    <xf numFmtId="0" fontId="5" fillId="0" borderId="0" xfId="17" applyFont="1" applyFill="1" applyBorder="1" applyAlignment="1" applyProtection="1">
      <alignment horizontal="left"/>
      <protection/>
    </xf>
    <xf numFmtId="0" fontId="6" fillId="0" borderId="0" xfId="17" applyFont="1" applyFill="1" applyBorder="1" applyAlignment="1">
      <alignment horizontal="center"/>
      <protection/>
    </xf>
    <xf numFmtId="0" fontId="6" fillId="0" borderId="0" xfId="17" applyFont="1" applyFill="1" applyBorder="1">
      <alignment/>
      <protection/>
    </xf>
    <xf numFmtId="180" fontId="6" fillId="0" borderId="0" xfId="17" applyNumberFormat="1" applyFont="1" applyFill="1" applyBorder="1" applyAlignment="1">
      <alignment horizontal="center"/>
      <protection/>
    </xf>
    <xf numFmtId="1" fontId="7" fillId="4" borderId="8" xfId="17" applyNumberFormat="1" applyFont="1" applyFill="1" applyBorder="1" applyAlignment="1">
      <alignment horizontal="center"/>
      <protection/>
    </xf>
    <xf numFmtId="0" fontId="8" fillId="3" borderId="2" xfId="17" applyFont="1" applyFill="1" applyBorder="1" applyAlignment="1">
      <alignment horizontal="center"/>
      <protection/>
    </xf>
    <xf numFmtId="0" fontId="8" fillId="3" borderId="3" xfId="17" applyFont="1" applyFill="1" applyBorder="1" applyAlignment="1">
      <alignment horizontal="center"/>
      <protection/>
    </xf>
    <xf numFmtId="0" fontId="12" fillId="0" borderId="19" xfId="17" applyFont="1" applyBorder="1" applyAlignment="1" applyProtection="1">
      <alignment horizontal="center" vertical="center" wrapText="1"/>
      <protection/>
    </xf>
    <xf numFmtId="0" fontId="13" fillId="0" borderId="19" xfId="17" applyFont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14</xdr:col>
      <xdr:colOff>0</xdr:colOff>
      <xdr:row>18</xdr:row>
      <xdr:rowOff>200025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23875"/>
          <a:ext cx="48672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57150</xdr:rowOff>
    </xdr:from>
    <xdr:to>
      <xdr:col>5</xdr:col>
      <xdr:colOff>552450</xdr:colOff>
      <xdr:row>8</xdr:row>
      <xdr:rowOff>57150</xdr:rowOff>
    </xdr:to>
    <xdr:sp>
      <xdr:nvSpPr>
        <xdr:cNvPr id="2" name="Line 38"/>
        <xdr:cNvSpPr>
          <a:spLocks/>
        </xdr:cNvSpPr>
      </xdr:nvSpPr>
      <xdr:spPr>
        <a:xfrm>
          <a:off x="6076950" y="2181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5</xdr:col>
      <xdr:colOff>552450</xdr:colOff>
      <xdr:row>8</xdr:row>
      <xdr:rowOff>190500</xdr:rowOff>
    </xdr:to>
    <xdr:sp>
      <xdr:nvSpPr>
        <xdr:cNvPr id="3" name="Line 39"/>
        <xdr:cNvSpPr>
          <a:spLocks/>
        </xdr:cNvSpPr>
      </xdr:nvSpPr>
      <xdr:spPr>
        <a:xfrm flipH="1">
          <a:off x="6067425" y="2314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421875" style="2" bestFit="1" customWidth="1"/>
    <col min="2" max="2" width="60.00390625" style="2" customWidth="1"/>
    <col min="3" max="3" width="8.00390625" style="2" bestFit="1" customWidth="1"/>
    <col min="4" max="4" width="8.421875" style="2" bestFit="1" customWidth="1"/>
    <col min="5" max="5" width="10.28125" style="2" bestFit="1" customWidth="1"/>
    <col min="6" max="16384" width="9.140625" style="2" customWidth="1"/>
  </cols>
  <sheetData>
    <row r="1" spans="1:11" ht="41.25" customHeight="1" thickBot="1">
      <c r="A1" s="93" t="s">
        <v>69</v>
      </c>
      <c r="B1" s="94"/>
      <c r="C1" s="94"/>
      <c r="D1" s="94"/>
      <c r="E1" s="94"/>
      <c r="F1" s="1"/>
      <c r="G1" s="1"/>
      <c r="H1" s="1"/>
      <c r="I1" s="1"/>
      <c r="J1" s="1"/>
      <c r="K1" s="1"/>
    </row>
    <row r="2" spans="1:11" ht="18" customHeight="1">
      <c r="A2" s="3">
        <v>1</v>
      </c>
      <c r="B2" s="4" t="s">
        <v>2</v>
      </c>
      <c r="C2" s="5" t="s">
        <v>3</v>
      </c>
      <c r="D2" s="6">
        <f>0.94*0.99^2</f>
        <v>0.921294</v>
      </c>
      <c r="E2" s="7" t="s">
        <v>0</v>
      </c>
      <c r="F2" s="1"/>
      <c r="G2" s="1"/>
      <c r="H2" s="1"/>
      <c r="I2" s="1"/>
      <c r="J2" s="1"/>
      <c r="K2" s="1"/>
    </row>
    <row r="3" spans="1:11" ht="18" customHeight="1" thickBot="1">
      <c r="A3" s="48">
        <v>2</v>
      </c>
      <c r="B3" s="49" t="s">
        <v>31</v>
      </c>
      <c r="C3" s="50" t="s">
        <v>34</v>
      </c>
      <c r="D3" s="51">
        <v>1.48</v>
      </c>
      <c r="E3" s="52" t="s">
        <v>0</v>
      </c>
      <c r="F3" s="1"/>
      <c r="G3" s="1"/>
      <c r="H3" s="1"/>
      <c r="I3" s="1"/>
      <c r="J3" s="1"/>
      <c r="K3" s="1"/>
    </row>
    <row r="4" spans="1:11" ht="18" customHeight="1">
      <c r="A4" s="3">
        <v>3</v>
      </c>
      <c r="B4" s="4" t="s">
        <v>20</v>
      </c>
      <c r="C4" s="5" t="s">
        <v>6</v>
      </c>
      <c r="D4" s="12">
        <v>1450</v>
      </c>
      <c r="E4" s="7" t="s">
        <v>7</v>
      </c>
      <c r="F4" s="1"/>
      <c r="G4" s="1"/>
      <c r="H4" s="1"/>
      <c r="I4" s="1"/>
      <c r="J4" s="1"/>
      <c r="K4" s="1"/>
    </row>
    <row r="5" spans="1:11" ht="18" customHeight="1">
      <c r="A5" s="8">
        <v>4</v>
      </c>
      <c r="B5" s="9" t="s">
        <v>48</v>
      </c>
      <c r="C5" s="10" t="s">
        <v>5</v>
      </c>
      <c r="D5" s="58">
        <v>25</v>
      </c>
      <c r="E5" s="11" t="s">
        <v>25</v>
      </c>
      <c r="F5" s="1"/>
      <c r="G5" s="1"/>
      <c r="H5" s="1"/>
      <c r="I5" s="1"/>
      <c r="J5" s="1"/>
      <c r="K5" s="1"/>
    </row>
    <row r="6" spans="1:11" ht="18" customHeight="1" thickBot="1">
      <c r="A6" s="25">
        <v>5</v>
      </c>
      <c r="B6" s="26" t="s">
        <v>63</v>
      </c>
      <c r="C6" s="27" t="s">
        <v>8</v>
      </c>
      <c r="D6" s="32">
        <f>30*D5/(PI()*D4)*1000</f>
        <v>164.6430445778228</v>
      </c>
      <c r="E6" s="28" t="s">
        <v>9</v>
      </c>
      <c r="F6" s="1"/>
      <c r="G6" s="1"/>
      <c r="H6" s="1"/>
      <c r="I6" s="1"/>
      <c r="J6" s="1"/>
      <c r="K6" s="1"/>
    </row>
    <row r="7" spans="1:11" ht="18" customHeight="1">
      <c r="A7" s="57">
        <v>6</v>
      </c>
      <c r="B7" s="54" t="s">
        <v>46</v>
      </c>
      <c r="C7" s="68" t="s">
        <v>47</v>
      </c>
      <c r="D7" s="69">
        <v>1</v>
      </c>
      <c r="E7" s="55" t="s">
        <v>0</v>
      </c>
      <c r="F7" s="1"/>
      <c r="G7" s="1"/>
      <c r="H7" s="1"/>
      <c r="I7" s="1"/>
      <c r="J7" s="1"/>
      <c r="K7" s="1"/>
    </row>
    <row r="8" spans="1:11" ht="18" customHeight="1" thickBot="1">
      <c r="A8" s="65">
        <v>7</v>
      </c>
      <c r="B8" s="62" t="s">
        <v>49</v>
      </c>
      <c r="C8" s="61" t="s">
        <v>50</v>
      </c>
      <c r="D8" s="67">
        <f>D5*D7</f>
        <v>25</v>
      </c>
      <c r="E8" s="66" t="s">
        <v>25</v>
      </c>
      <c r="F8" s="1"/>
      <c r="G8" s="1"/>
      <c r="H8" s="1"/>
      <c r="I8" s="1"/>
      <c r="J8" s="1"/>
      <c r="K8" s="1"/>
    </row>
    <row r="9" spans="1:11" ht="18" customHeight="1">
      <c r="A9" s="36">
        <v>8</v>
      </c>
      <c r="B9" s="53" t="s">
        <v>24</v>
      </c>
      <c r="C9" s="91" t="s">
        <v>26</v>
      </c>
      <c r="D9" s="91"/>
      <c r="E9" s="92"/>
      <c r="F9" s="1"/>
      <c r="G9" s="1"/>
      <c r="H9" s="1"/>
      <c r="I9" s="1"/>
      <c r="J9" s="1"/>
      <c r="K9" s="1"/>
    </row>
    <row r="10" spans="1:11" ht="18" customHeight="1">
      <c r="A10" s="29">
        <v>9</v>
      </c>
      <c r="B10" s="45" t="s">
        <v>27</v>
      </c>
      <c r="C10" s="30" t="s">
        <v>19</v>
      </c>
      <c r="D10" s="33">
        <v>250</v>
      </c>
      <c r="E10" s="31" t="s">
        <v>13</v>
      </c>
      <c r="F10" s="1"/>
      <c r="G10" s="1"/>
      <c r="H10" s="1"/>
      <c r="I10" s="1"/>
      <c r="J10" s="1"/>
      <c r="K10" s="1"/>
    </row>
    <row r="11" spans="1:11" ht="18" customHeight="1" thickBot="1">
      <c r="A11" s="13">
        <v>10</v>
      </c>
      <c r="B11" s="41" t="s">
        <v>21</v>
      </c>
      <c r="C11" s="42" t="s">
        <v>22</v>
      </c>
      <c r="D11" s="72">
        <f>PI()*D10*D4/60000</f>
        <v>18.98045561543833</v>
      </c>
      <c r="E11" s="44" t="s">
        <v>23</v>
      </c>
      <c r="F11" s="1"/>
      <c r="G11" s="1"/>
      <c r="H11" s="1"/>
      <c r="I11" s="1"/>
      <c r="J11" s="1"/>
      <c r="K11" s="1"/>
    </row>
    <row r="12" spans="1:11" ht="18" customHeight="1">
      <c r="A12" s="70">
        <v>11</v>
      </c>
      <c r="B12" s="63" t="s">
        <v>30</v>
      </c>
      <c r="C12" s="64" t="s">
        <v>33</v>
      </c>
      <c r="D12" s="71">
        <f>D10*D3</f>
        <v>370</v>
      </c>
      <c r="E12" s="56" t="s">
        <v>13</v>
      </c>
      <c r="F12" s="1"/>
      <c r="G12" s="1"/>
      <c r="H12" s="1"/>
      <c r="I12" s="1"/>
      <c r="J12" s="1"/>
      <c r="K12" s="1"/>
    </row>
    <row r="13" spans="1:11" ht="18" customHeight="1" thickBot="1">
      <c r="A13" s="25">
        <v>12</v>
      </c>
      <c r="B13" s="47" t="s">
        <v>28</v>
      </c>
      <c r="C13" s="27" t="s">
        <v>29</v>
      </c>
      <c r="D13" s="35">
        <v>375</v>
      </c>
      <c r="E13" s="28" t="s">
        <v>13</v>
      </c>
      <c r="F13" s="1"/>
      <c r="G13" s="1"/>
      <c r="H13" s="1"/>
      <c r="I13" s="1"/>
      <c r="J13" s="1"/>
      <c r="K13" s="1"/>
    </row>
    <row r="14" spans="1:11" ht="18" customHeight="1">
      <c r="A14" s="36">
        <v>13</v>
      </c>
      <c r="B14" s="37" t="s">
        <v>32</v>
      </c>
      <c r="C14" s="38" t="s">
        <v>15</v>
      </c>
      <c r="D14" s="39">
        <f>D13/D10</f>
        <v>1.5</v>
      </c>
      <c r="E14" s="40" t="s">
        <v>0</v>
      </c>
      <c r="F14" s="1"/>
      <c r="G14" s="1"/>
      <c r="H14" s="1"/>
      <c r="I14" s="1"/>
      <c r="J14" s="1"/>
      <c r="K14" s="1"/>
    </row>
    <row r="15" spans="1:11" ht="18" customHeight="1" thickBot="1">
      <c r="A15" s="13">
        <v>14</v>
      </c>
      <c r="B15" s="41" t="s">
        <v>16</v>
      </c>
      <c r="C15" s="42" t="s">
        <v>17</v>
      </c>
      <c r="D15" s="43">
        <f>(D14-D3)/D3*100</f>
        <v>1.3513513513513526</v>
      </c>
      <c r="E15" s="44" t="s">
        <v>18</v>
      </c>
      <c r="F15" s="1"/>
      <c r="G15" s="1"/>
      <c r="H15" s="1"/>
      <c r="I15" s="1"/>
      <c r="J15" s="1"/>
      <c r="K15" s="1"/>
    </row>
    <row r="16" spans="1:11" ht="18" customHeight="1">
      <c r="A16" s="36">
        <v>15</v>
      </c>
      <c r="B16" s="37" t="s">
        <v>53</v>
      </c>
      <c r="C16" s="73" t="s">
        <v>11</v>
      </c>
      <c r="D16" s="75">
        <f>D4/D14</f>
        <v>966.6666666666666</v>
      </c>
      <c r="E16" s="40" t="s">
        <v>7</v>
      </c>
      <c r="F16" s="1"/>
      <c r="G16" s="1"/>
      <c r="H16" s="1"/>
      <c r="I16" s="1"/>
      <c r="J16" s="1"/>
      <c r="K16" s="1"/>
    </row>
    <row r="17" spans="1:11" ht="18" customHeight="1">
      <c r="A17" s="29">
        <v>16</v>
      </c>
      <c r="B17" s="45" t="s">
        <v>64</v>
      </c>
      <c r="C17" s="46" t="s">
        <v>10</v>
      </c>
      <c r="D17" s="76">
        <f>D5*D2</f>
        <v>23.032349999999997</v>
      </c>
      <c r="E17" s="34" t="s">
        <v>25</v>
      </c>
      <c r="F17" s="1"/>
      <c r="G17" s="1"/>
      <c r="H17" s="1"/>
      <c r="I17" s="1"/>
      <c r="J17" s="1"/>
      <c r="K17" s="1"/>
    </row>
    <row r="18" spans="1:11" ht="18" customHeight="1" thickBot="1">
      <c r="A18" s="25">
        <v>17</v>
      </c>
      <c r="B18" s="26" t="s">
        <v>65</v>
      </c>
      <c r="C18" s="27" t="s">
        <v>12</v>
      </c>
      <c r="D18" s="32">
        <f>30*D17/(PI()*D16)*1000</f>
        <v>227.52697366692092</v>
      </c>
      <c r="E18" s="28" t="s">
        <v>9</v>
      </c>
      <c r="F18" s="1"/>
      <c r="G18" s="1"/>
      <c r="H18" s="1"/>
      <c r="I18" s="1"/>
      <c r="J18" s="1"/>
      <c r="K18" s="1"/>
    </row>
    <row r="19" spans="1:11" ht="18" customHeight="1">
      <c r="A19" s="14">
        <v>18</v>
      </c>
      <c r="B19" s="15" t="s">
        <v>35</v>
      </c>
      <c r="C19" s="16" t="s">
        <v>37</v>
      </c>
      <c r="D19" s="17">
        <f>0.7*(D10+D13)</f>
        <v>437.5</v>
      </c>
      <c r="E19" s="23" t="s">
        <v>13</v>
      </c>
      <c r="F19" s="1"/>
      <c r="G19" s="1"/>
      <c r="H19" s="1"/>
      <c r="I19" s="1"/>
      <c r="J19" s="1"/>
      <c r="K19" s="1"/>
    </row>
    <row r="20" spans="1:11" ht="18" customHeight="1">
      <c r="A20" s="18">
        <v>19</v>
      </c>
      <c r="B20" s="19" t="s">
        <v>36</v>
      </c>
      <c r="C20" s="20" t="s">
        <v>38</v>
      </c>
      <c r="D20" s="21">
        <f>2*(D10+D13)</f>
        <v>1250</v>
      </c>
      <c r="E20" s="24" t="s">
        <v>13</v>
      </c>
      <c r="F20" s="1"/>
      <c r="G20" s="1"/>
      <c r="H20" s="1"/>
      <c r="I20" s="1"/>
      <c r="J20" s="1"/>
      <c r="K20" s="1"/>
    </row>
    <row r="21" spans="1:11" ht="18" customHeight="1">
      <c r="A21" s="18">
        <v>20</v>
      </c>
      <c r="B21" s="19" t="s">
        <v>40</v>
      </c>
      <c r="C21" s="20" t="s">
        <v>41</v>
      </c>
      <c r="D21" s="59">
        <v>700</v>
      </c>
      <c r="E21" s="24" t="s">
        <v>13</v>
      </c>
      <c r="F21" s="1"/>
      <c r="G21" s="1"/>
      <c r="H21" s="1"/>
      <c r="I21" s="1"/>
      <c r="J21" s="1"/>
      <c r="K21" s="1"/>
    </row>
    <row r="22" spans="1:11" ht="18" customHeight="1">
      <c r="A22" s="18">
        <v>21</v>
      </c>
      <c r="B22" s="19" t="s">
        <v>44</v>
      </c>
      <c r="C22" s="20" t="s">
        <v>45</v>
      </c>
      <c r="D22" s="21">
        <f>2*D21+(PI()/2)*(D10+D13)+(D13-D10)^2/(4*D21)</f>
        <v>2387.3280613896677</v>
      </c>
      <c r="E22" s="24" t="s">
        <v>13</v>
      </c>
      <c r="F22" s="1"/>
      <c r="G22" s="1"/>
      <c r="H22" s="1"/>
      <c r="I22" s="1"/>
      <c r="J22" s="1"/>
      <c r="K22" s="1"/>
    </row>
    <row r="23" spans="1:11" ht="18" customHeight="1">
      <c r="A23" s="29">
        <v>22</v>
      </c>
      <c r="B23" s="45" t="s">
        <v>42</v>
      </c>
      <c r="C23" s="46" t="s">
        <v>43</v>
      </c>
      <c r="D23" s="60">
        <v>2500</v>
      </c>
      <c r="E23" s="31" t="s">
        <v>13</v>
      </c>
      <c r="F23" s="1"/>
      <c r="G23" s="1"/>
      <c r="H23" s="1"/>
      <c r="I23" s="1"/>
      <c r="J23" s="1"/>
      <c r="K23" s="1"/>
    </row>
    <row r="24" spans="1:11" ht="18" customHeight="1" thickBot="1">
      <c r="A24" s="65">
        <v>23</v>
      </c>
      <c r="B24" s="62" t="s">
        <v>39</v>
      </c>
      <c r="C24" s="61" t="s">
        <v>1</v>
      </c>
      <c r="D24" s="77">
        <f>0.25*(D23-(PI()/2)*(D10+D13)+((D23-(PI()/2)*(D10+D13))^2-8*((D13-D10)/2)^2)^0.5)</f>
        <v>756.5445086237331</v>
      </c>
      <c r="E24" s="78" t="s">
        <v>13</v>
      </c>
      <c r="F24" s="1"/>
      <c r="G24" s="1"/>
      <c r="H24" s="1"/>
      <c r="I24" s="1"/>
      <c r="J24" s="1"/>
      <c r="K24" s="1"/>
    </row>
    <row r="25" spans="1:11" ht="18" customHeight="1">
      <c r="A25" s="14">
        <v>24</v>
      </c>
      <c r="B25" s="15" t="s">
        <v>60</v>
      </c>
      <c r="C25" s="16" t="s">
        <v>61</v>
      </c>
      <c r="D25" s="17">
        <f>2*ACOS((D13-D10)/(2*D24))/PI()*180</f>
        <v>170.52250858323137</v>
      </c>
      <c r="E25" s="23" t="s">
        <v>62</v>
      </c>
      <c r="F25" s="1"/>
      <c r="G25" s="1"/>
      <c r="H25" s="1"/>
      <c r="I25" s="1"/>
      <c r="J25" s="1"/>
      <c r="K25" s="1"/>
    </row>
    <row r="26" spans="1:11" ht="18" customHeight="1">
      <c r="A26" s="29">
        <v>25</v>
      </c>
      <c r="B26" s="45" t="s">
        <v>51</v>
      </c>
      <c r="C26" s="46" t="s">
        <v>52</v>
      </c>
      <c r="D26" s="74">
        <v>9.99</v>
      </c>
      <c r="E26" s="34" t="s">
        <v>25</v>
      </c>
      <c r="F26" s="1"/>
      <c r="G26" s="1"/>
      <c r="H26" s="1"/>
      <c r="I26" s="1"/>
      <c r="J26" s="1"/>
      <c r="K26" s="1"/>
    </row>
    <row r="27" spans="1:11" ht="18" customHeight="1">
      <c r="A27" s="18">
        <v>26</v>
      </c>
      <c r="B27" s="19" t="s">
        <v>54</v>
      </c>
      <c r="C27" s="79" t="s">
        <v>59</v>
      </c>
      <c r="D27" s="80">
        <v>0.982</v>
      </c>
      <c r="E27" s="22" t="s">
        <v>0</v>
      </c>
      <c r="F27" s="1"/>
      <c r="G27" s="1"/>
      <c r="H27" s="1"/>
      <c r="I27" s="1"/>
      <c r="J27" s="1"/>
      <c r="K27" s="1"/>
    </row>
    <row r="28" spans="1:11" ht="18" customHeight="1">
      <c r="A28" s="18">
        <v>27</v>
      </c>
      <c r="B28" s="19" t="s">
        <v>55</v>
      </c>
      <c r="C28" s="79" t="s">
        <v>57</v>
      </c>
      <c r="D28" s="80">
        <v>0.92</v>
      </c>
      <c r="E28" s="22" t="s">
        <v>0</v>
      </c>
      <c r="F28" s="1"/>
      <c r="G28" s="1"/>
      <c r="H28" s="1"/>
      <c r="I28" s="1"/>
      <c r="J28" s="1"/>
      <c r="K28" s="1"/>
    </row>
    <row r="29" spans="1:11" ht="18" customHeight="1">
      <c r="A29" s="18">
        <v>28</v>
      </c>
      <c r="B29" s="19" t="s">
        <v>56</v>
      </c>
      <c r="C29" s="79" t="s">
        <v>58</v>
      </c>
      <c r="D29" s="80">
        <v>0.76</v>
      </c>
      <c r="E29" s="22" t="s">
        <v>0</v>
      </c>
      <c r="F29" s="1"/>
      <c r="G29" s="1"/>
      <c r="H29" s="1"/>
      <c r="I29" s="1"/>
      <c r="J29" s="1"/>
      <c r="K29" s="1"/>
    </row>
    <row r="30" spans="1:11" ht="18" customHeight="1">
      <c r="A30" s="18">
        <v>29</v>
      </c>
      <c r="B30" s="19" t="s">
        <v>68</v>
      </c>
      <c r="C30" s="79" t="s">
        <v>67</v>
      </c>
      <c r="D30" s="81">
        <f>D8/D26/D27/D28/D29</f>
        <v>3.64469854186353</v>
      </c>
      <c r="E30" s="22" t="s">
        <v>14</v>
      </c>
      <c r="F30" s="1"/>
      <c r="G30" s="1"/>
      <c r="H30" s="1"/>
      <c r="I30" s="1"/>
      <c r="J30" s="1"/>
      <c r="K30" s="1"/>
    </row>
    <row r="31" spans="1:11" ht="18" customHeight="1" thickBot="1">
      <c r="A31" s="25">
        <v>30</v>
      </c>
      <c r="B31" s="47" t="s">
        <v>66</v>
      </c>
      <c r="C31" s="82" t="s">
        <v>4</v>
      </c>
      <c r="D31" s="90">
        <f>CEILING(D30,1)</f>
        <v>4</v>
      </c>
      <c r="E31" s="44" t="s">
        <v>14</v>
      </c>
      <c r="F31" s="1"/>
      <c r="G31" s="1"/>
      <c r="H31" s="1"/>
      <c r="I31" s="1"/>
      <c r="J31" s="1"/>
      <c r="K31" s="1"/>
    </row>
    <row r="32" spans="1:11" ht="19.5">
      <c r="A32" s="83"/>
      <c r="B32" s="84"/>
      <c r="C32" s="83"/>
      <c r="D32" s="85"/>
      <c r="E32" s="83"/>
      <c r="F32" s="86"/>
      <c r="G32" s="1"/>
      <c r="H32" s="1"/>
      <c r="I32" s="1"/>
      <c r="J32" s="1"/>
      <c r="K32" s="1"/>
    </row>
    <row r="33" spans="1:11" ht="19.5">
      <c r="A33" s="83"/>
      <c r="B33" s="84"/>
      <c r="C33" s="83"/>
      <c r="D33" s="85"/>
      <c r="E33" s="83"/>
      <c r="F33" s="86"/>
      <c r="G33" s="1"/>
      <c r="H33" s="1"/>
      <c r="I33" s="1"/>
      <c r="J33" s="1"/>
      <c r="K33" s="1"/>
    </row>
    <row r="34" spans="1:11" ht="19.5">
      <c r="A34" s="83"/>
      <c r="B34" s="84"/>
      <c r="C34" s="83"/>
      <c r="D34" s="85"/>
      <c r="E34" s="83"/>
      <c r="F34" s="86"/>
      <c r="G34" s="1"/>
      <c r="H34" s="1"/>
      <c r="I34" s="1"/>
      <c r="J34" s="1"/>
      <c r="K34" s="1"/>
    </row>
    <row r="35" spans="1:11" ht="19.5">
      <c r="A35" s="87"/>
      <c r="B35" s="88"/>
      <c r="C35" s="87"/>
      <c r="D35" s="89"/>
      <c r="E35" s="87"/>
      <c r="F35" s="86"/>
      <c r="G35" s="1"/>
      <c r="H35" s="1"/>
      <c r="I35" s="1"/>
      <c r="J35" s="1"/>
      <c r="K35" s="1"/>
    </row>
    <row r="36" spans="1:11" ht="19.5">
      <c r="A36" s="87"/>
      <c r="B36" s="88"/>
      <c r="C36" s="87"/>
      <c r="D36" s="89"/>
      <c r="E36" s="87"/>
      <c r="F36" s="86"/>
      <c r="G36" s="1"/>
      <c r="H36" s="1"/>
      <c r="I36" s="1"/>
      <c r="J36" s="1"/>
      <c r="K36" s="1"/>
    </row>
  </sheetData>
  <mergeCells count="2">
    <mergeCell ref="A1:E1"/>
    <mergeCell ref="C9:E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2013-09-08T11:15:30Z</dcterms:modified>
  <cp:category/>
  <cp:version/>
  <cp:contentType/>
  <cp:contentStatus/>
</cp:coreProperties>
</file>